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ax Calc2010_2011_v4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General Motors</author>
  </authors>
  <commentList>
    <comment ref="B15" authorId="0">
      <text>
        <r>
          <rPr>
            <sz val="8"/>
            <rFont val="Tahoma"/>
            <family val="0"/>
          </rPr>
          <t>Food Coupons, Mobile, Petrol bills etc comes under fringe benefit category</t>
        </r>
      </text>
    </comment>
    <comment ref="A3" authorId="0">
      <text>
        <r>
          <rPr>
            <b/>
            <sz val="8"/>
            <rFont val="Tahoma"/>
            <family val="2"/>
          </rPr>
          <t>TCS</t>
        </r>
        <r>
          <rPr>
            <sz val="8"/>
            <rFont val="Tahoma"/>
            <family val="0"/>
          </rPr>
          <t xml:space="preserve">
Modified on 26th,Feb,10 by Ravi Sambangi</t>
        </r>
      </text>
    </comment>
    <comment ref="B13" authorId="0">
      <text>
        <r>
          <rPr>
            <b/>
            <sz val="8"/>
            <rFont val="Tahoma"/>
            <family val="0"/>
          </rPr>
          <t>General Motors:</t>
        </r>
        <r>
          <rPr>
            <sz val="8"/>
            <rFont val="Tahoma"/>
            <family val="0"/>
          </rPr>
          <t xml:space="preserve">
Max 1250/- per month (or) Max 15000/- per annum
</t>
        </r>
      </text>
    </comment>
    <comment ref="E32" authorId="0">
      <text>
        <r>
          <rPr>
            <b/>
            <sz val="8"/>
            <rFont val="Tahoma"/>
            <family val="0"/>
          </rPr>
          <t>General Motors:</t>
        </r>
        <r>
          <rPr>
            <sz val="8"/>
            <rFont val="Tahoma"/>
            <family val="0"/>
          </rPr>
          <t xml:space="preserve">
MIN(40 or 50% of basic,HRA in your payslip,Actual rent paid-10% of basic)</t>
        </r>
      </text>
    </comment>
    <comment ref="B17" authorId="0">
      <text>
        <r>
          <rPr>
            <b/>
            <sz val="8"/>
            <rFont val="Tahoma"/>
            <family val="0"/>
          </rPr>
          <t>General Motors:</t>
        </r>
        <r>
          <rPr>
            <sz val="8"/>
            <rFont val="Tahoma"/>
            <family val="0"/>
          </rPr>
          <t xml:space="preserve">
Some companies put their PF contribution in CTC</t>
        </r>
      </text>
    </comment>
  </commentList>
</comments>
</file>

<file path=xl/sharedStrings.xml><?xml version="1.0" encoding="utf-8"?>
<sst xmlns="http://schemas.openxmlformats.org/spreadsheetml/2006/main" count="74" uniqueCount="73">
  <si>
    <t>Earnings</t>
  </si>
  <si>
    <t>Basic</t>
  </si>
  <si>
    <t>Monthly</t>
  </si>
  <si>
    <t>Yearly</t>
  </si>
  <si>
    <t>HRA</t>
  </si>
  <si>
    <t>Sundry Medical</t>
  </si>
  <si>
    <t>LTA</t>
  </si>
  <si>
    <t>Conveyance Allowance</t>
  </si>
  <si>
    <t>Health Insurance Premium</t>
  </si>
  <si>
    <t>Variable Pay(Performance Pay)</t>
  </si>
  <si>
    <t>Proffession Tax</t>
  </si>
  <si>
    <t>Savings</t>
  </si>
  <si>
    <t xml:space="preserve">        LTA Bills produced</t>
  </si>
  <si>
    <t xml:space="preserve">        Leave Encashment</t>
  </si>
  <si>
    <t xml:space="preserve">        Conveyance</t>
  </si>
  <si>
    <t xml:space="preserve">        HRA receipts submitted</t>
  </si>
  <si>
    <t>Section 24 (Max 1.5 lakhs)</t>
  </si>
  <si>
    <t>Section 10 (No Limit)</t>
  </si>
  <si>
    <t xml:space="preserve">        Housing Loan Interest repayment</t>
  </si>
  <si>
    <t xml:space="preserve">        Other Insurance Policy</t>
  </si>
  <si>
    <t xml:space="preserve">        Fixed Deposit(&gt;=5 Years only)</t>
  </si>
  <si>
    <t xml:space="preserve">        NSC</t>
  </si>
  <si>
    <t xml:space="preserve">        Housing Loan Principal repayment</t>
  </si>
  <si>
    <t xml:space="preserve">        ELSS/Mutual Funds</t>
  </si>
  <si>
    <t xml:space="preserve">        Tution fees for children</t>
  </si>
  <si>
    <t xml:space="preserve">        Education Loan</t>
  </si>
  <si>
    <t>Fringe benefits</t>
  </si>
  <si>
    <t>Fringe Benefit components</t>
  </si>
  <si>
    <t>Tax Computation</t>
  </si>
  <si>
    <t>Gross Salary</t>
  </si>
  <si>
    <t>Gross Salary after deducting savings</t>
  </si>
  <si>
    <t>Net taxable income</t>
  </si>
  <si>
    <t>Tax Slabs</t>
  </si>
  <si>
    <t>Tax rate</t>
  </si>
  <si>
    <t>Tax</t>
  </si>
  <si>
    <t>Balance Amt</t>
  </si>
  <si>
    <t>App Amt</t>
  </si>
  <si>
    <t>Components Section wise</t>
  </si>
  <si>
    <t>Components</t>
  </si>
  <si>
    <t>Total Tax to be paid per Annum</t>
  </si>
  <si>
    <t>Others</t>
  </si>
  <si>
    <t>Tax per month</t>
  </si>
  <si>
    <t>RaviSankar</t>
  </si>
  <si>
    <t>Total Savings which comes under tax exemption</t>
  </si>
  <si>
    <t>Amt Considered
for Tax Exemption</t>
  </si>
  <si>
    <t>Male</t>
  </si>
  <si>
    <t>Female</t>
  </si>
  <si>
    <t>Chennai</t>
  </si>
  <si>
    <t>Kolkata</t>
  </si>
  <si>
    <t>Mumbai</t>
  </si>
  <si>
    <t>NewDelhi</t>
  </si>
  <si>
    <t>Employee Category</t>
  </si>
  <si>
    <t>Employee Location</t>
  </si>
  <si>
    <t>Section 80E (No Limit)</t>
  </si>
  <si>
    <t>Other yearly benefits</t>
  </si>
  <si>
    <t>Others monthly benefits</t>
  </si>
  <si>
    <t xml:space="preserve">        LIC/Bajaj Allianz etc..</t>
  </si>
  <si>
    <t>Note: Please enter values in Yellow boxes only</t>
  </si>
  <si>
    <t xml:space="preserve">        Medical Premium for self and dependants</t>
  </si>
  <si>
    <t>Section 80D (Max 30000)</t>
  </si>
  <si>
    <t>Provident Fund(PF)-Company Contribution</t>
  </si>
  <si>
    <t xml:space="preserve">        Provident Fund(PF)-Self Contribution</t>
  </si>
  <si>
    <t xml:space="preserve">        PF-Company Contribution</t>
  </si>
  <si>
    <t>Total Income(CTC)</t>
  </si>
  <si>
    <t>Section 17(2) (Max 15000)</t>
  </si>
  <si>
    <t xml:space="preserve">        Medical Bills Submitted</t>
  </si>
  <si>
    <t>Personal allowance/any Other allowances</t>
  </si>
  <si>
    <t>TAX CALCULATOR FOR THE YEAR 2010-11</t>
  </si>
  <si>
    <t>Version4</t>
  </si>
  <si>
    <t>Section 80C (Max 1.5 Lakhs)</t>
  </si>
  <si>
    <t>500001-800000</t>
  </si>
  <si>
    <t>800001 and Above</t>
  </si>
  <si>
    <t>Password to unprotect the sheet is : Password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</si>
</sst>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b/>
      <sz val="10"/>
      <color indexed="8"/>
      <name val="Verdana"/>
      <family val="2"/>
    </font>
    <font>
      <b/>
      <sz val="10"/>
      <color indexed="16"/>
      <name val="Verdana"/>
      <family val="2"/>
    </font>
    <font>
      <sz val="8"/>
      <name val="Tahoma"/>
      <family val="0"/>
    </font>
    <font>
      <b/>
      <sz val="14"/>
      <color indexed="10"/>
      <name val="Arial"/>
      <family val="2"/>
    </font>
    <font>
      <b/>
      <sz val="10"/>
      <color indexed="53"/>
      <name val="Verdana"/>
      <family val="2"/>
    </font>
    <font>
      <b/>
      <sz val="10"/>
      <color indexed="53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2"/>
      <color indexed="16"/>
      <name val="Verdana"/>
      <family val="2"/>
    </font>
    <font>
      <b/>
      <sz val="8"/>
      <name val="Arial"/>
      <family val="2"/>
    </font>
    <font>
      <b/>
      <sz val="16"/>
      <color indexed="17"/>
      <name val="Verdana"/>
      <family val="2"/>
    </font>
    <font>
      <b/>
      <sz val="12"/>
      <color indexed="13"/>
      <name val="Arial"/>
      <family val="2"/>
    </font>
    <font>
      <b/>
      <sz val="8"/>
      <name val="Tahoma"/>
      <family val="0"/>
    </font>
    <font>
      <b/>
      <sz val="8"/>
      <color indexed="8"/>
      <name val="Verdana"/>
      <family val="2"/>
    </font>
    <font>
      <b/>
      <sz val="12"/>
      <color indexed="53"/>
      <name val="Verdana"/>
      <family val="2"/>
    </font>
    <font>
      <b/>
      <u val="single"/>
      <sz val="10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90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6" borderId="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center"/>
    </xf>
    <xf numFmtId="0" fontId="21" fillId="2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3" fillId="6" borderId="0" xfId="20" applyFont="1" applyFill="1" applyAlignment="1">
      <alignment horizontal="center"/>
    </xf>
    <xf numFmtId="2" fontId="8" fillId="0" borderId="5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6" fillId="5" borderId="3" xfId="0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2" fontId="11" fillId="0" borderId="1" xfId="0" applyNumberFormat="1" applyFont="1" applyBorder="1" applyAlignment="1" applyProtection="1">
      <alignment horizontal="center"/>
      <protection hidden="1"/>
    </xf>
    <xf numFmtId="0" fontId="5" fillId="2" borderId="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8" fillId="2" borderId="0" xfId="0" applyFont="1" applyFill="1" applyAlignment="1">
      <alignment horizontal="center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vi@sravisankar.com" TargetMode="External" /><Relationship Id="rId2" Type="http://schemas.openxmlformats.org/officeDocument/2006/relationships/hyperlink" Target="mailto:sambangi@sravisankar.com?subject=reg%20Taxcalculator-09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G9" sqref="G9"/>
    </sheetView>
  </sheetViews>
  <sheetFormatPr defaultColWidth="9.140625" defaultRowHeight="12.75"/>
  <cols>
    <col min="1" max="1" width="12.8515625" style="0" bestFit="1" customWidth="1"/>
    <col min="2" max="2" width="48.00390625" style="0" customWidth="1"/>
    <col min="3" max="3" width="11.57421875" style="0" customWidth="1"/>
    <col min="4" max="4" width="14.7109375" style="0" customWidth="1"/>
    <col min="5" max="5" width="15.57421875" style="0" bestFit="1" customWidth="1"/>
    <col min="7" max="7" width="43.57421875" style="0" bestFit="1" customWidth="1"/>
  </cols>
  <sheetData>
    <row r="1" spans="1:4" ht="19.5">
      <c r="A1" s="61" t="s">
        <v>67</v>
      </c>
      <c r="B1" s="61"/>
      <c r="C1" s="61"/>
      <c r="D1" s="61"/>
    </row>
    <row r="2" spans="1:4" ht="19.5">
      <c r="A2" s="32"/>
      <c r="B2" s="32"/>
      <c r="C2" s="32"/>
      <c r="D2" s="32"/>
    </row>
    <row r="3" spans="1:7" ht="15.75">
      <c r="A3" s="31" t="s">
        <v>68</v>
      </c>
      <c r="B3" s="66" t="s">
        <v>57</v>
      </c>
      <c r="C3" s="66"/>
      <c r="D3" s="66"/>
      <c r="G3" s="37" t="s">
        <v>72</v>
      </c>
    </row>
    <row r="5" spans="2:3" ht="16.5" customHeight="1">
      <c r="B5" s="26" t="s">
        <v>51</v>
      </c>
      <c r="C5" s="27">
        <v>1</v>
      </c>
    </row>
    <row r="6" spans="1:3" ht="15.75" customHeight="1">
      <c r="A6" s="22"/>
      <c r="B6" s="23"/>
      <c r="C6" s="24"/>
    </row>
    <row r="7" spans="2:3" ht="15.75" customHeight="1">
      <c r="B7" s="26" t="s">
        <v>52</v>
      </c>
      <c r="C7" s="27">
        <v>5</v>
      </c>
    </row>
    <row r="8" spans="8:10" ht="12.75">
      <c r="H8" s="21" t="s">
        <v>45</v>
      </c>
      <c r="I8" s="21" t="s">
        <v>47</v>
      </c>
      <c r="J8" s="21"/>
    </row>
    <row r="9" spans="2:10" ht="12.75">
      <c r="B9" s="8" t="s">
        <v>38</v>
      </c>
      <c r="C9" s="6" t="s">
        <v>2</v>
      </c>
      <c r="D9" s="6" t="s">
        <v>3</v>
      </c>
      <c r="H9" s="21" t="s">
        <v>46</v>
      </c>
      <c r="I9" s="21" t="s">
        <v>48</v>
      </c>
      <c r="J9" s="21"/>
    </row>
    <row r="10" spans="1:10" ht="15">
      <c r="A10" s="54" t="s">
        <v>0</v>
      </c>
      <c r="B10" s="1" t="s">
        <v>1</v>
      </c>
      <c r="C10" s="30"/>
      <c r="D10" s="16">
        <f>12*C10</f>
        <v>0</v>
      </c>
      <c r="H10" s="21"/>
      <c r="I10" s="21" t="s">
        <v>49</v>
      </c>
      <c r="J10" s="21"/>
    </row>
    <row r="11" spans="1:10" ht="15">
      <c r="A11" s="54"/>
      <c r="B11" s="1" t="s">
        <v>4</v>
      </c>
      <c r="C11" s="30"/>
      <c r="D11" s="16">
        <f>12*C11</f>
        <v>0</v>
      </c>
      <c r="H11" s="21"/>
      <c r="I11" s="21" t="s">
        <v>50</v>
      </c>
      <c r="J11" s="21"/>
    </row>
    <row r="12" spans="1:10" ht="15">
      <c r="A12" s="54"/>
      <c r="B12" s="1" t="s">
        <v>7</v>
      </c>
      <c r="C12" s="30"/>
      <c r="D12" s="16">
        <f>12*C12</f>
        <v>0</v>
      </c>
      <c r="H12" s="21"/>
      <c r="I12" s="21" t="s">
        <v>40</v>
      </c>
      <c r="J12" s="21"/>
    </row>
    <row r="13" spans="1:4" ht="15">
      <c r="A13" s="54"/>
      <c r="B13" s="1" t="s">
        <v>5</v>
      </c>
      <c r="C13" s="30"/>
      <c r="D13" s="16">
        <f>12*C13</f>
        <v>0</v>
      </c>
    </row>
    <row r="14" spans="1:4" ht="15">
      <c r="A14" s="54"/>
      <c r="B14" s="1" t="s">
        <v>6</v>
      </c>
      <c r="C14" s="15"/>
      <c r="D14" s="30"/>
    </row>
    <row r="15" spans="1:4" ht="15">
      <c r="A15" s="54"/>
      <c r="B15" s="1" t="s">
        <v>26</v>
      </c>
      <c r="C15" s="30"/>
      <c r="D15" s="16">
        <f>12*C15</f>
        <v>0</v>
      </c>
    </row>
    <row r="16" spans="1:4" ht="15">
      <c r="A16" s="54"/>
      <c r="B16" s="1" t="s">
        <v>66</v>
      </c>
      <c r="C16" s="30"/>
      <c r="D16" s="16">
        <f>12*C16</f>
        <v>0</v>
      </c>
    </row>
    <row r="17" spans="1:4" ht="12.75">
      <c r="A17" s="54"/>
      <c r="B17" s="1" t="s">
        <v>60</v>
      </c>
      <c r="C17" s="15">
        <f>C10*12/100</f>
        <v>0</v>
      </c>
      <c r="D17" s="16">
        <f>ROUND(12*C17,0)</f>
        <v>0</v>
      </c>
    </row>
    <row r="18" spans="1:4" ht="15">
      <c r="A18" s="54"/>
      <c r="B18" s="1" t="s">
        <v>8</v>
      </c>
      <c r="C18" s="15"/>
      <c r="D18" s="30"/>
    </row>
    <row r="19" spans="1:4" ht="15">
      <c r="A19" s="54"/>
      <c r="B19" s="1" t="s">
        <v>9</v>
      </c>
      <c r="C19" s="15"/>
      <c r="D19" s="30"/>
    </row>
    <row r="20" spans="1:4" ht="15">
      <c r="A20" s="54"/>
      <c r="B20" s="1" t="s">
        <v>54</v>
      </c>
      <c r="C20" s="15"/>
      <c r="D20" s="30"/>
    </row>
    <row r="21" spans="1:4" ht="15">
      <c r="A21" s="54"/>
      <c r="B21" s="1" t="s">
        <v>55</v>
      </c>
      <c r="C21" s="30"/>
      <c r="D21" s="16">
        <f>12*C21</f>
        <v>0</v>
      </c>
    </row>
    <row r="22" spans="1:4" ht="15">
      <c r="A22" s="3"/>
      <c r="B22" s="34" t="s">
        <v>63</v>
      </c>
      <c r="C22" s="35">
        <f>D22/12</f>
        <v>0</v>
      </c>
      <c r="D22" s="35">
        <f>SUM(D10:D21)</f>
        <v>0</v>
      </c>
    </row>
    <row r="23" spans="1:7" ht="12.75">
      <c r="A23" s="3"/>
      <c r="B23" s="3"/>
      <c r="C23" s="3"/>
      <c r="D23" s="3"/>
      <c r="G23" s="20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2:5" ht="51">
      <c r="B26" s="13" t="s">
        <v>37</v>
      </c>
      <c r="C26" s="67" t="s">
        <v>3</v>
      </c>
      <c r="D26" s="68"/>
      <c r="E26" s="7" t="s">
        <v>44</v>
      </c>
    </row>
    <row r="27" spans="1:5" ht="12.75" customHeight="1">
      <c r="A27" s="56" t="s">
        <v>11</v>
      </c>
      <c r="B27" s="14" t="s">
        <v>10</v>
      </c>
      <c r="C27" s="47">
        <f>IF(D22&gt;0,2400,0)</f>
        <v>0</v>
      </c>
      <c r="D27" s="48"/>
      <c r="E27" s="17">
        <f>C27</f>
        <v>0</v>
      </c>
    </row>
    <row r="28" spans="1:5" ht="12.75">
      <c r="A28" s="57"/>
      <c r="B28" s="43" t="s">
        <v>17</v>
      </c>
      <c r="C28" s="44"/>
      <c r="D28" s="44"/>
      <c r="E28" s="45"/>
    </row>
    <row r="29" spans="1:5" ht="15">
      <c r="A29" s="57"/>
      <c r="B29" s="33" t="s">
        <v>12</v>
      </c>
      <c r="C29" s="41"/>
      <c r="D29" s="42"/>
      <c r="E29" s="17">
        <f>IF(C29&gt;D14,D14,C29)</f>
        <v>0</v>
      </c>
    </row>
    <row r="30" spans="1:5" ht="15">
      <c r="A30" s="57"/>
      <c r="B30" s="33" t="s">
        <v>13</v>
      </c>
      <c r="C30" s="41"/>
      <c r="D30" s="42"/>
      <c r="E30" s="17">
        <f>C30</f>
        <v>0</v>
      </c>
    </row>
    <row r="31" spans="1:5" ht="12.75">
      <c r="A31" s="57"/>
      <c r="B31" s="33" t="s">
        <v>14</v>
      </c>
      <c r="C31" s="47">
        <f>D12</f>
        <v>0</v>
      </c>
      <c r="D31" s="48"/>
      <c r="E31" s="17">
        <f>IF(C31&gt;9600,9600,C31)</f>
        <v>0</v>
      </c>
    </row>
    <row r="32" spans="1:5" ht="15">
      <c r="A32" s="57"/>
      <c r="B32" s="33" t="s">
        <v>15</v>
      </c>
      <c r="C32" s="49"/>
      <c r="D32" s="50"/>
      <c r="E32" s="17">
        <f>IF(C32=0,0,MIN(IF(C7&lt;&gt;5,50*D10/100,40*D10/100),IF(C32-(10*D10/100)&lt;0,0,C32-(10*D10/100))))</f>
        <v>0</v>
      </c>
    </row>
    <row r="33" spans="1:5" ht="12.75">
      <c r="A33" s="57"/>
      <c r="B33" s="33" t="s">
        <v>62</v>
      </c>
      <c r="C33" s="51">
        <f>D17</f>
        <v>0</v>
      </c>
      <c r="D33" s="52"/>
      <c r="E33" s="17">
        <f>IF(C33&gt;0,C33,0)</f>
        <v>0</v>
      </c>
    </row>
    <row r="34" spans="1:5" ht="12.75">
      <c r="A34" s="57"/>
      <c r="B34" s="43" t="s">
        <v>64</v>
      </c>
      <c r="C34" s="44"/>
      <c r="D34" s="44"/>
      <c r="E34" s="45"/>
    </row>
    <row r="35" spans="1:5" ht="15">
      <c r="A35" s="57"/>
      <c r="B35" s="33" t="s">
        <v>65</v>
      </c>
      <c r="C35" s="41"/>
      <c r="D35" s="42"/>
      <c r="E35" s="25">
        <f>IF(C35=0,0,IF(C35&gt;15000,MIN(15000,D13),MIN(C35,D13)))</f>
        <v>0</v>
      </c>
    </row>
    <row r="36" spans="1:5" ht="12.75">
      <c r="A36" s="57"/>
      <c r="B36" s="43" t="s">
        <v>16</v>
      </c>
      <c r="C36" s="44"/>
      <c r="D36" s="44"/>
      <c r="E36" s="45"/>
    </row>
    <row r="37" spans="1:5" ht="15">
      <c r="A37" s="57"/>
      <c r="B37" s="33" t="s">
        <v>18</v>
      </c>
      <c r="C37" s="41"/>
      <c r="D37" s="42"/>
      <c r="E37" s="17">
        <f>IF(C37&gt;150000,150000,C37)</f>
        <v>0</v>
      </c>
    </row>
    <row r="38" spans="1:5" ht="12.75">
      <c r="A38" s="57"/>
      <c r="B38" s="43" t="s">
        <v>69</v>
      </c>
      <c r="C38" s="44"/>
      <c r="D38" s="44"/>
      <c r="E38" s="45"/>
    </row>
    <row r="39" spans="1:5" ht="12.75">
      <c r="A39" s="57"/>
      <c r="B39" s="33" t="s">
        <v>61</v>
      </c>
      <c r="C39" s="47">
        <f>D17</f>
        <v>0</v>
      </c>
      <c r="D39" s="48"/>
      <c r="E39" s="62">
        <f>IF(SUM(C39:C46)&gt;150000,150000,SUM(C39:C46))</f>
        <v>0</v>
      </c>
    </row>
    <row r="40" spans="1:5" ht="15">
      <c r="A40" s="57"/>
      <c r="B40" s="33" t="s">
        <v>56</v>
      </c>
      <c r="C40" s="41"/>
      <c r="D40" s="42"/>
      <c r="E40" s="63"/>
    </row>
    <row r="41" spans="1:5" ht="15">
      <c r="A41" s="57"/>
      <c r="B41" s="33" t="s">
        <v>19</v>
      </c>
      <c r="C41" s="41"/>
      <c r="D41" s="42"/>
      <c r="E41" s="63"/>
    </row>
    <row r="42" spans="1:5" ht="15">
      <c r="A42" s="57"/>
      <c r="B42" s="33" t="s">
        <v>20</v>
      </c>
      <c r="C42" s="41"/>
      <c r="D42" s="42"/>
      <c r="E42" s="63"/>
    </row>
    <row r="43" spans="1:5" ht="15">
      <c r="A43" s="57"/>
      <c r="B43" s="33" t="s">
        <v>21</v>
      </c>
      <c r="C43" s="41"/>
      <c r="D43" s="42"/>
      <c r="E43" s="63"/>
    </row>
    <row r="44" spans="1:5" ht="15">
      <c r="A44" s="57"/>
      <c r="B44" s="33" t="s">
        <v>22</v>
      </c>
      <c r="C44" s="41"/>
      <c r="D44" s="42"/>
      <c r="E44" s="63"/>
    </row>
    <row r="45" spans="1:5" ht="15">
      <c r="A45" s="57"/>
      <c r="B45" s="33" t="s">
        <v>23</v>
      </c>
      <c r="C45" s="41"/>
      <c r="D45" s="42"/>
      <c r="E45" s="63"/>
    </row>
    <row r="46" spans="1:5" ht="15">
      <c r="A46" s="57"/>
      <c r="B46" s="33" t="s">
        <v>24</v>
      </c>
      <c r="C46" s="41"/>
      <c r="D46" s="42"/>
      <c r="E46" s="64"/>
    </row>
    <row r="47" spans="1:5" ht="12.75">
      <c r="A47" s="57"/>
      <c r="B47" s="43" t="s">
        <v>59</v>
      </c>
      <c r="C47" s="44"/>
      <c r="D47" s="44"/>
      <c r="E47" s="45"/>
    </row>
    <row r="48" spans="1:5" ht="15">
      <c r="A48" s="57"/>
      <c r="B48" s="33" t="s">
        <v>58</v>
      </c>
      <c r="C48" s="41"/>
      <c r="D48" s="42"/>
      <c r="E48" s="25">
        <f>IF(C48&gt;30000,30000,C48)</f>
        <v>0</v>
      </c>
    </row>
    <row r="49" spans="1:5" ht="12.75">
      <c r="A49" s="57"/>
      <c r="B49" s="43" t="s">
        <v>53</v>
      </c>
      <c r="C49" s="44"/>
      <c r="D49" s="44"/>
      <c r="E49" s="45"/>
    </row>
    <row r="50" spans="1:5" ht="15">
      <c r="A50" s="57"/>
      <c r="B50" s="33" t="s">
        <v>25</v>
      </c>
      <c r="C50" s="41"/>
      <c r="D50" s="42"/>
      <c r="E50" s="17">
        <f>C50</f>
        <v>0</v>
      </c>
    </row>
    <row r="51" spans="1:5" ht="12.75">
      <c r="A51" s="57"/>
      <c r="B51" s="28" t="s">
        <v>27</v>
      </c>
      <c r="C51" s="65">
        <f>D15</f>
        <v>0</v>
      </c>
      <c r="D51" s="65"/>
      <c r="E51" s="29">
        <f>C51</f>
        <v>0</v>
      </c>
    </row>
    <row r="52" spans="2:5" ht="12.75">
      <c r="B52" s="55" t="s">
        <v>43</v>
      </c>
      <c r="C52" s="55"/>
      <c r="D52" s="55"/>
      <c r="E52" s="5">
        <f>SUM(E27:E51)</f>
        <v>0</v>
      </c>
    </row>
    <row r="55" ht="12.75" customHeight="1">
      <c r="A55" s="58" t="s">
        <v>28</v>
      </c>
    </row>
    <row r="56" spans="1:3" ht="12.75">
      <c r="A56" s="59"/>
      <c r="B56" s="2" t="s">
        <v>29</v>
      </c>
      <c r="C56" s="18">
        <f>D22</f>
        <v>0</v>
      </c>
    </row>
    <row r="57" spans="1:3" ht="12.75">
      <c r="A57" s="59"/>
      <c r="B57" s="2" t="s">
        <v>30</v>
      </c>
      <c r="C57" s="18">
        <f>C56-E52</f>
        <v>0</v>
      </c>
    </row>
    <row r="58" spans="1:3" ht="12.75">
      <c r="A58" s="59"/>
      <c r="B58" s="2" t="s">
        <v>31</v>
      </c>
      <c r="C58" s="18">
        <f>C57</f>
        <v>0</v>
      </c>
    </row>
    <row r="59" spans="1:6" ht="12.75">
      <c r="A59" s="59"/>
      <c r="B59" s="10" t="s">
        <v>32</v>
      </c>
      <c r="C59" s="4" t="s">
        <v>33</v>
      </c>
      <c r="D59" s="4" t="s">
        <v>36</v>
      </c>
      <c r="E59" s="4" t="s">
        <v>35</v>
      </c>
      <c r="F59" s="4" t="s">
        <v>34</v>
      </c>
    </row>
    <row r="60" spans="1:6" ht="12.75">
      <c r="A60" s="59"/>
      <c r="B60" s="11" t="str">
        <f>IF(C5=2,"0-190000","0-160000")</f>
        <v>0-160000</v>
      </c>
      <c r="C60" s="9">
        <v>0</v>
      </c>
      <c r="D60" s="19">
        <f>IF(C58=0,0,IF(C5=2,IF(C58&gt;190000,190000,C58),IF(C58&gt;160000,160000,C58)))</f>
        <v>0</v>
      </c>
      <c r="E60" s="19">
        <f>C58-D60</f>
        <v>0</v>
      </c>
      <c r="F60" s="19">
        <f>D60*0/100</f>
        <v>0</v>
      </c>
    </row>
    <row r="61" spans="1:6" ht="12.75">
      <c r="A61" s="59"/>
      <c r="B61" s="11" t="str">
        <f>IF(C5=2,"190001-500000","160001-500000")</f>
        <v>160001-500000</v>
      </c>
      <c r="C61" s="36">
        <v>0.103</v>
      </c>
      <c r="D61" s="19">
        <f>IF(E60=0,0,IF(C5=2,IF(E60&gt;310000,310000,E60),IF(E60&gt;340000,340000,E60)))</f>
        <v>0</v>
      </c>
      <c r="E61" s="19">
        <f>E60-D61</f>
        <v>0</v>
      </c>
      <c r="F61" s="19">
        <f>D61*10.3/100</f>
        <v>0</v>
      </c>
    </row>
    <row r="62" spans="1:6" ht="12.75">
      <c r="A62" s="59"/>
      <c r="B62" s="11" t="s">
        <v>70</v>
      </c>
      <c r="C62" s="36">
        <v>0.206</v>
      </c>
      <c r="D62" s="19">
        <f>IF(E61=0,0,IF(E61&gt;300000,300000,E61))</f>
        <v>0</v>
      </c>
      <c r="E62" s="19">
        <f>E61-D62</f>
        <v>0</v>
      </c>
      <c r="F62" s="19">
        <f>D62*20.6/100</f>
        <v>0</v>
      </c>
    </row>
    <row r="63" spans="1:6" ht="12.75">
      <c r="A63" s="60"/>
      <c r="B63" s="11" t="s">
        <v>71</v>
      </c>
      <c r="C63" s="36">
        <v>0.309</v>
      </c>
      <c r="D63" s="19">
        <f>E62</f>
        <v>0</v>
      </c>
      <c r="E63" s="19">
        <f>E62-D63</f>
        <v>0</v>
      </c>
      <c r="F63" s="19">
        <f>D63*30.9/100</f>
        <v>0</v>
      </c>
    </row>
    <row r="64" spans="1:6" ht="18">
      <c r="A64" s="12"/>
      <c r="B64" s="46" t="s">
        <v>39</v>
      </c>
      <c r="C64" s="46"/>
      <c r="D64" s="46"/>
      <c r="E64" s="39">
        <f>ROUND(SUM(F60:F63),0)</f>
        <v>0</v>
      </c>
      <c r="F64" s="39"/>
    </row>
    <row r="67" spans="1:6" ht="18">
      <c r="A67" s="12"/>
      <c r="B67" s="40" t="s">
        <v>41</v>
      </c>
      <c r="C67" s="40"/>
      <c r="D67" s="40"/>
      <c r="E67" s="53">
        <f>ROUND(E64/12,0)</f>
        <v>0</v>
      </c>
      <c r="F67" s="53"/>
    </row>
    <row r="71" spans="5:6" ht="12.75">
      <c r="E71" s="38" t="s">
        <v>42</v>
      </c>
      <c r="F71" s="38"/>
    </row>
  </sheetData>
  <sheetProtection password="83EF" sheet="1" objects="1" scenarios="1"/>
  <protectedRanges>
    <protectedRange sqref="C15:C16 C10:C13 D14 C5:C7 D18:D20 C21 C29:D30 C37:D37 C40:D46 C48:D48 C50:D50 C32:C33 C35:D35" name="Range1"/>
  </protectedRanges>
  <mergeCells count="38">
    <mergeCell ref="A1:D1"/>
    <mergeCell ref="E39:E46"/>
    <mergeCell ref="C51:D51"/>
    <mergeCell ref="C29:D29"/>
    <mergeCell ref="C30:D30"/>
    <mergeCell ref="B3:D3"/>
    <mergeCell ref="C26:D26"/>
    <mergeCell ref="C27:D27"/>
    <mergeCell ref="B34:E34"/>
    <mergeCell ref="C35:D35"/>
    <mergeCell ref="E67:F67"/>
    <mergeCell ref="A10:A21"/>
    <mergeCell ref="B52:D52"/>
    <mergeCell ref="A27:A51"/>
    <mergeCell ref="A55:A63"/>
    <mergeCell ref="B28:E28"/>
    <mergeCell ref="C41:D41"/>
    <mergeCell ref="C42:D42"/>
    <mergeCell ref="C40:D40"/>
    <mergeCell ref="B38:E38"/>
    <mergeCell ref="B64:D64"/>
    <mergeCell ref="C31:D31"/>
    <mergeCell ref="C32:D32"/>
    <mergeCell ref="C37:D37"/>
    <mergeCell ref="B36:E36"/>
    <mergeCell ref="C48:D48"/>
    <mergeCell ref="C39:D39"/>
    <mergeCell ref="C33:D33"/>
    <mergeCell ref="E71:F71"/>
    <mergeCell ref="E64:F64"/>
    <mergeCell ref="B67:D67"/>
    <mergeCell ref="C43:D43"/>
    <mergeCell ref="C44:D44"/>
    <mergeCell ref="C45:D45"/>
    <mergeCell ref="C46:D46"/>
    <mergeCell ref="B47:E47"/>
    <mergeCell ref="B49:E49"/>
    <mergeCell ref="C50:D50"/>
  </mergeCells>
  <hyperlinks>
    <hyperlink ref="E71" r:id="rId1" display="ravi@sravisankar.com"/>
    <hyperlink ref="E71:F71" r:id="rId2" display="RaviSankar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dcterms:created xsi:type="dcterms:W3CDTF">1996-10-14T23:33:28Z</dcterms:created>
  <dcterms:modified xsi:type="dcterms:W3CDTF">2010-02-27T07:15:07Z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